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615" documentId="11_F25DC773A252ABDACC1048DB695A553A5ADE58E5" xr6:coauthVersionLast="47" xr6:coauthVersionMax="47" xr10:uidLastSave="{0ED4FD23-9716-444B-A91D-59DC339F83D4}"/>
  <bookViews>
    <workbookView xWindow="-120" yWindow="-120" windowWidth="29040" windowHeight="15840" xr2:uid="{00000000-000D-0000-FFFF-FFFF00000000}"/>
  </bookViews>
  <sheets>
    <sheet name="Fig4d. ASHRAE 24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J29" i="4" l="1"/>
  <c r="K29" i="4" s="1"/>
  <c r="L29" i="4" s="1"/>
  <c r="M29" i="4" s="1"/>
  <c r="H29" i="4"/>
  <c r="J9" i="4"/>
  <c r="K9" i="4" s="1"/>
  <c r="L9" i="4" s="1"/>
  <c r="M9" i="4" s="1"/>
  <c r="H9" i="4"/>
  <c r="J21" i="4"/>
  <c r="K21" i="4" s="1"/>
  <c r="H21" i="4"/>
  <c r="J23" i="4"/>
  <c r="K23" i="4" s="1"/>
  <c r="L23" i="4" s="1"/>
  <c r="H23" i="4"/>
  <c r="J27" i="4"/>
  <c r="K27" i="4" s="1"/>
  <c r="H27" i="4"/>
  <c r="J5" i="4"/>
  <c r="K5" i="4" s="1"/>
  <c r="H5" i="4"/>
  <c r="J17" i="4"/>
  <c r="K17" i="4" s="1"/>
  <c r="H17" i="4"/>
  <c r="J24" i="4"/>
  <c r="K24" i="4" s="1"/>
  <c r="H24" i="4"/>
  <c r="J7" i="4"/>
  <c r="K7" i="4" s="1"/>
  <c r="L7" i="4" s="1"/>
  <c r="H7" i="4"/>
  <c r="J10" i="4"/>
  <c r="K10" i="4" s="1"/>
  <c r="H10" i="4"/>
  <c r="J6" i="4"/>
  <c r="K6" i="4" s="1"/>
  <c r="H6" i="4"/>
  <c r="J22" i="4"/>
  <c r="K22" i="4" s="1"/>
  <c r="H22" i="4"/>
  <c r="J16" i="4"/>
  <c r="K16" i="4" s="1"/>
  <c r="H16" i="4"/>
  <c r="J32" i="4"/>
  <c r="K32" i="4" s="1"/>
  <c r="H32" i="4"/>
  <c r="J8" i="4"/>
  <c r="K8" i="4" s="1"/>
  <c r="H8" i="4"/>
  <c r="J26" i="4"/>
  <c r="K26" i="4" s="1"/>
  <c r="H26" i="4"/>
  <c r="J13" i="4"/>
  <c r="K13" i="4" s="1"/>
  <c r="L13" i="4" s="1"/>
  <c r="M13" i="4" s="1"/>
  <c r="H13" i="4"/>
  <c r="J30" i="4"/>
  <c r="K30" i="4" s="1"/>
  <c r="L30" i="4" s="1"/>
  <c r="M30" i="4" s="1"/>
  <c r="H30" i="4"/>
  <c r="J4" i="4"/>
  <c r="K4" i="4" s="1"/>
  <c r="H4" i="4"/>
  <c r="J25" i="4"/>
  <c r="K25" i="4" s="1"/>
  <c r="L25" i="4" s="1"/>
  <c r="H25" i="4"/>
  <c r="J28" i="4"/>
  <c r="K28" i="4" s="1"/>
  <c r="H28" i="4"/>
  <c r="J11" i="4"/>
  <c r="K11" i="4" s="1"/>
  <c r="H11" i="4"/>
  <c r="J12" i="4"/>
  <c r="K12" i="4" s="1"/>
  <c r="H12" i="4"/>
  <c r="J18" i="4"/>
  <c r="K18" i="4" s="1"/>
  <c r="H18" i="4"/>
  <c r="J14" i="4"/>
  <c r="K14" i="4" s="1"/>
  <c r="H14" i="4"/>
  <c r="J19" i="4"/>
  <c r="K19" i="4" s="1"/>
  <c r="H19" i="4"/>
  <c r="J31" i="4"/>
  <c r="K31" i="4" s="1"/>
  <c r="H31" i="4"/>
  <c r="J15" i="4"/>
  <c r="K15" i="4" s="1"/>
  <c r="H15" i="4"/>
  <c r="J20" i="4"/>
  <c r="K20" i="4" s="1"/>
  <c r="H20" i="4"/>
  <c r="L4" i="4" l="1"/>
  <c r="M4" i="4" s="1"/>
  <c r="L22" i="4"/>
  <c r="M22" i="4" s="1"/>
  <c r="L18" i="4"/>
  <c r="M18" i="4" s="1"/>
  <c r="L10" i="4"/>
  <c r="M10" i="4" s="1"/>
  <c r="L19" i="4"/>
  <c r="M19" i="4" s="1"/>
  <c r="L16" i="4"/>
  <c r="M16" i="4" s="1"/>
  <c r="L6" i="4"/>
  <c r="M6" i="4" s="1"/>
  <c r="L12" i="4"/>
  <c r="M12" i="4" s="1"/>
  <c r="P12" i="4" s="1"/>
  <c r="L5" i="4"/>
  <c r="M5" i="4" s="1"/>
  <c r="P30" i="4"/>
  <c r="Q13" i="4"/>
  <c r="P13" i="4"/>
  <c r="N13" i="4"/>
  <c r="O13" i="4" s="1"/>
  <c r="L21" i="4"/>
  <c r="M21" i="4" s="1"/>
  <c r="L20" i="4"/>
  <c r="M20" i="4" s="1"/>
  <c r="L26" i="4"/>
  <c r="M26" i="4" s="1"/>
  <c r="Q30" i="4"/>
  <c r="N30" i="4"/>
  <c r="O30" i="4" s="1"/>
  <c r="L11" i="4"/>
  <c r="M11" i="4" s="1"/>
  <c r="P9" i="4"/>
  <c r="L15" i="4"/>
  <c r="M15" i="4" s="1"/>
  <c r="L24" i="4"/>
  <c r="M24" i="4" s="1"/>
  <c r="Q9" i="4"/>
  <c r="N9" i="4"/>
  <c r="O9" i="4" s="1"/>
  <c r="L31" i="4"/>
  <c r="M31" i="4" s="1"/>
  <c r="L17" i="4"/>
  <c r="M17" i="4" s="1"/>
  <c r="L32" i="4"/>
  <c r="M32" i="4" s="1"/>
  <c r="Q29" i="4"/>
  <c r="P29" i="4"/>
  <c r="N29" i="4"/>
  <c r="O29" i="4" s="1"/>
  <c r="M25" i="4"/>
  <c r="P25" i="4" s="1"/>
  <c r="M23" i="4"/>
  <c r="M7" i="4"/>
  <c r="L14" i="4"/>
  <c r="M14" i="4" s="1"/>
  <c r="L28" i="4"/>
  <c r="M28" i="4" s="1"/>
  <c r="L27" i="4"/>
  <c r="M27" i="4" s="1"/>
  <c r="L8" i="4"/>
  <c r="M8" i="4" s="1"/>
  <c r="Q4" i="4" l="1"/>
  <c r="P4" i="4"/>
  <c r="N4" i="4"/>
  <c r="O4" i="4" s="1"/>
  <c r="Q31" i="4"/>
  <c r="N31" i="4"/>
  <c r="O31" i="4" s="1"/>
  <c r="P31" i="4"/>
  <c r="Q27" i="4"/>
  <c r="N27" i="4"/>
  <c r="O27" i="4" s="1"/>
  <c r="P27" i="4"/>
  <c r="Q14" i="4"/>
  <c r="N14" i="4"/>
  <c r="O14" i="4" s="1"/>
  <c r="P14" i="4"/>
  <c r="Q17" i="4"/>
  <c r="N17" i="4"/>
  <c r="O17" i="4" s="1"/>
  <c r="P17" i="4"/>
  <c r="Q6" i="4"/>
  <c r="N6" i="4"/>
  <c r="O6" i="4" s="1"/>
  <c r="P6" i="4"/>
  <c r="N24" i="4"/>
  <c r="O24" i="4" s="1"/>
  <c r="Q24" i="4"/>
  <c r="P24" i="4"/>
  <c r="Q15" i="4"/>
  <c r="N15" i="4"/>
  <c r="O15" i="4" s="1"/>
  <c r="P15" i="4"/>
  <c r="N19" i="4"/>
  <c r="O19" i="4" s="1"/>
  <c r="Q19" i="4"/>
  <c r="P19" i="4"/>
  <c r="Q10" i="4"/>
  <c r="N10" i="4"/>
  <c r="O10" i="4" s="1"/>
  <c r="P10" i="4"/>
  <c r="Q28" i="4"/>
  <c r="N28" i="4"/>
  <c r="O28" i="4" s="1"/>
  <c r="P28" i="4"/>
  <c r="Q16" i="4"/>
  <c r="N16" i="4"/>
  <c r="O16" i="4" s="1"/>
  <c r="P16" i="4"/>
  <c r="N18" i="4"/>
  <c r="O18" i="4" s="1"/>
  <c r="Q18" i="4"/>
  <c r="P18" i="4"/>
  <c r="Q20" i="4"/>
  <c r="N20" i="4"/>
  <c r="O20" i="4" s="1"/>
  <c r="P20" i="4"/>
  <c r="Q22" i="4"/>
  <c r="P22" i="4"/>
  <c r="N22" i="4"/>
  <c r="O22" i="4" s="1"/>
  <c r="Q8" i="4"/>
  <c r="N8" i="4"/>
  <c r="O8" i="4" s="1"/>
  <c r="N11" i="4"/>
  <c r="O11" i="4" s="1"/>
  <c r="Q11" i="4"/>
  <c r="P11" i="4"/>
  <c r="Q26" i="4"/>
  <c r="N26" i="4"/>
  <c r="O26" i="4" s="1"/>
  <c r="P26" i="4"/>
  <c r="N23" i="4"/>
  <c r="O23" i="4" s="1"/>
  <c r="Q23" i="4"/>
  <c r="N5" i="4"/>
  <c r="O5" i="4" s="1"/>
  <c r="P5" i="4"/>
  <c r="Q5" i="4"/>
  <c r="Q7" i="4"/>
  <c r="N7" i="4"/>
  <c r="O7" i="4" s="1"/>
  <c r="Q12" i="4"/>
  <c r="N12" i="4"/>
  <c r="O12" i="4" s="1"/>
  <c r="N25" i="4"/>
  <c r="O25" i="4" s="1"/>
  <c r="Q25" i="4"/>
  <c r="Q32" i="4"/>
  <c r="P32" i="4"/>
  <c r="N32" i="4"/>
  <c r="O32" i="4" s="1"/>
  <c r="P23" i="4"/>
  <c r="Q21" i="4"/>
  <c r="P21" i="4"/>
  <c r="N21" i="4"/>
  <c r="O21" i="4" s="1"/>
  <c r="P8" i="4"/>
  <c r="P7" i="4"/>
</calcChain>
</file>

<file path=xl/sharedStrings.xml><?xml version="1.0" encoding="utf-8"?>
<sst xmlns="http://schemas.openxmlformats.org/spreadsheetml/2006/main" count="78" uniqueCount="55">
  <si>
    <t>Occupancy category</t>
  </si>
  <si>
    <t>occupant density (persons/100 sq m)</t>
  </si>
  <si>
    <t>Lobbies</t>
  </si>
  <si>
    <t>Sedentary/Passive</t>
  </si>
  <si>
    <t>Health care group treament area</t>
  </si>
  <si>
    <t>Transportation waiting</t>
  </si>
  <si>
    <t>Lecture hall</t>
  </si>
  <si>
    <t>Health care exam room</t>
  </si>
  <si>
    <t>Health care waiting room</t>
  </si>
  <si>
    <t>moderate exercise</t>
  </si>
  <si>
    <t>Retail</t>
  </si>
  <si>
    <t>light exercise</t>
  </si>
  <si>
    <t>Place of religious workship</t>
  </si>
  <si>
    <t>Spectator area</t>
  </si>
  <si>
    <t>Gym</t>
  </si>
  <si>
    <t>heavy exercise</t>
  </si>
  <si>
    <t>Residential common space</t>
  </si>
  <si>
    <t>Convention</t>
  </si>
  <si>
    <t>Warehouse</t>
  </si>
  <si>
    <t>Health care patient room</t>
  </si>
  <si>
    <t>Sleep or Nap</t>
  </si>
  <si>
    <t>Museum</t>
  </si>
  <si>
    <t>Health care resident room</t>
  </si>
  <si>
    <t>Residential dwelling unit</t>
  </si>
  <si>
    <t>Manufacturing</t>
  </si>
  <si>
    <t>Sorting, packagin, light assembly</t>
  </si>
  <si>
    <t>no</t>
  </si>
  <si>
    <t>Physical activity</t>
  </si>
  <si>
    <t>Exposure time (hr)</t>
  </si>
  <si>
    <t>ASHRAE ECAi (L/s.p)</t>
  </si>
  <si>
    <t>Met Value</t>
  </si>
  <si>
    <t>Met*Delta t</t>
  </si>
  <si>
    <t>Vp (m3/p)</t>
  </si>
  <si>
    <t>qe: effective clean flow rate (L/s.p)</t>
  </si>
  <si>
    <t>increase (%)</t>
  </si>
  <si>
    <t>iFt (h)</t>
  </si>
  <si>
    <t>a</t>
  </si>
  <si>
    <t>Auditorium</t>
  </si>
  <si>
    <t>Corectional cell</t>
  </si>
  <si>
    <t>Correctional dayroom</t>
  </si>
  <si>
    <t>Office: general</t>
  </si>
  <si>
    <t>Office: call center</t>
  </si>
  <si>
    <t>Classroom: daycare</t>
  </si>
  <si>
    <t>Classroom: high school</t>
  </si>
  <si>
    <t>Light/Moderate</t>
  </si>
  <si>
    <t>Food &amp; beverage facilities: restaurant</t>
  </si>
  <si>
    <t>Food &amp; beverage facilities: cafeteria</t>
  </si>
  <si>
    <t>Classroom: elementary school</t>
  </si>
  <si>
    <t>Inhalation flow rate (L/s):</t>
  </si>
  <si>
    <t>Table 1: Clean air equivalent versus spaciousness for ASHRAE 241 for 29 occupancy categories</t>
  </si>
  <si>
    <r>
      <t>deposition and inactivation rate (h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):</t>
    </r>
  </si>
  <si>
    <t>Inhalation rate (P), L/s</t>
  </si>
  <si>
    <t>qc: ASHRAE clean air equivalent (L/s.p)</t>
  </si>
  <si>
    <t>nc: ASHRAE clean air equivalent (ach)</t>
  </si>
  <si>
    <t>qa = qe-qc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</si>
</sst>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Symbol"/>
      <family val="1"/>
      <charset val="2"/>
    </font>
    <font>
      <sz val="12"/>
      <color theme="5" tint="-0.249977111117893"/>
      <name val="Calibri"/>
      <family val="2"/>
      <charset val="134"/>
      <scheme val="minor"/>
    </font>
    <font>
      <b/>
      <vertAlign val="super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1" fillId="0" borderId="0" xfId="1">
      <alignment vertical="center"/>
    </xf>
    <xf numFmtId="2" fontId="1" fillId="0" borderId="0" xfId="1" applyNumberFormat="1">
      <alignment vertical="center"/>
    </xf>
    <xf numFmtId="0" fontId="1" fillId="0" borderId="0" xfId="1" applyAlignment="1">
      <alignment vertical="center" wrapText="1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164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6" fillId="0" borderId="0" xfId="1" applyFont="1">
      <alignment vertical="center"/>
    </xf>
    <xf numFmtId="166" fontId="4" fillId="0" borderId="0" xfId="1" applyNumberFormat="1" applyFont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0" fontId="3" fillId="2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D41E87CB-6135-4145-B1C4-5B8CB3C0B236}"/>
  </cellStyles>
  <dxfs count="0"/>
  <tableStyles count="0" defaultTableStyle="TableStyleMedium2" defaultPivotStyle="PivotStyleLight16"/>
  <colors>
    <mruColors>
      <color rgb="FF00CD6C"/>
      <color rgb="FFED7D31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9337906586199"/>
          <c:y val="5.8594143535088419E-2"/>
          <c:w val="0.72337800208531799"/>
          <c:h val="0.75756498714175891"/>
        </c:manualLayout>
      </c:layout>
      <c:scatterChart>
        <c:scatterStyle val="lineMarker"/>
        <c:varyColors val="0"/>
        <c:ser>
          <c:idx val="0"/>
          <c:order val="0"/>
          <c:tx>
            <c:v>qd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4472C4">
                  <a:alpha val="99000"/>
                </a:srgbClr>
              </a:solidFill>
              <a:ln w="19050">
                <a:solidFill>
                  <a:srgbClr val="4472C4"/>
                </a:solidFill>
              </a:ln>
              <a:effectLst/>
            </c:spPr>
          </c:marker>
          <c:trendline>
            <c:spPr>
              <a:ln w="50800" cap="rnd">
                <a:solidFill>
                  <a:schemeClr val="accent1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'Fig4d.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12</c:v>
                </c:pt>
                <c:pt idx="2">
                  <c:v>12</c:v>
                </c:pt>
                <c:pt idx="3">
                  <c:v>8.5714285714285712</c:v>
                </c:pt>
                <c:pt idx="4">
                  <c:v>2</c:v>
                </c:pt>
                <c:pt idx="5">
                  <c:v>12</c:v>
                </c:pt>
                <c:pt idx="6">
                  <c:v>10</c:v>
                </c:pt>
                <c:pt idx="7">
                  <c:v>3</c:v>
                </c:pt>
                <c:pt idx="8">
                  <c:v>4.2857142857142856</c:v>
                </c:pt>
                <c:pt idx="9">
                  <c:v>42.857142857142854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5</c:v>
                </c:pt>
                <c:pt idx="20">
                  <c:v>60</c:v>
                </c:pt>
                <c:pt idx="21">
                  <c:v>2.5</c:v>
                </c:pt>
                <c:pt idx="22">
                  <c:v>10</c:v>
                </c:pt>
                <c:pt idx="23">
                  <c:v>100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'Fig4d. ASHRAE 241'!$K$4:$K$32</c:f>
              <c:numCache>
                <c:formatCode>0.0</c:formatCode>
                <c:ptCount val="29"/>
                <c:pt idx="0">
                  <c:v>25.516666666666666</c:v>
                </c:pt>
                <c:pt idx="1">
                  <c:v>23.1</c:v>
                </c:pt>
                <c:pt idx="2">
                  <c:v>23.1</c:v>
                </c:pt>
                <c:pt idx="3">
                  <c:v>22.214285714285715</c:v>
                </c:pt>
                <c:pt idx="4">
                  <c:v>30.516666666666666</c:v>
                </c:pt>
                <c:pt idx="5">
                  <c:v>18.100000000000001</c:v>
                </c:pt>
                <c:pt idx="6">
                  <c:v>22.583333333333332</c:v>
                </c:pt>
                <c:pt idx="7">
                  <c:v>30.774999999999999</c:v>
                </c:pt>
                <c:pt idx="8">
                  <c:v>31.107142857142858</c:v>
                </c:pt>
                <c:pt idx="9">
                  <c:v>51.071428571428569</c:v>
                </c:pt>
                <c:pt idx="10">
                  <c:v>23.875</c:v>
                </c:pt>
                <c:pt idx="11">
                  <c:v>38.875</c:v>
                </c:pt>
                <c:pt idx="12">
                  <c:v>38.875</c:v>
                </c:pt>
                <c:pt idx="13">
                  <c:v>28.875</c:v>
                </c:pt>
                <c:pt idx="14">
                  <c:v>46.55</c:v>
                </c:pt>
                <c:pt idx="15">
                  <c:v>25.516666666666666</c:v>
                </c:pt>
                <c:pt idx="16">
                  <c:v>25.516666666666666</c:v>
                </c:pt>
                <c:pt idx="17">
                  <c:v>36.071428571428569</c:v>
                </c:pt>
                <c:pt idx="18">
                  <c:v>31.9375</c:v>
                </c:pt>
                <c:pt idx="19">
                  <c:v>16.291666666666668</c:v>
                </c:pt>
                <c:pt idx="20">
                  <c:v>30.5</c:v>
                </c:pt>
                <c:pt idx="21">
                  <c:v>25.645833333333332</c:v>
                </c:pt>
                <c:pt idx="22">
                  <c:v>27.583333333333332</c:v>
                </c:pt>
                <c:pt idx="23">
                  <c:v>40.833333333333329</c:v>
                </c:pt>
                <c:pt idx="24">
                  <c:v>25.166666666666668</c:v>
                </c:pt>
                <c:pt idx="25">
                  <c:v>21.071428571428569</c:v>
                </c:pt>
                <c:pt idx="26">
                  <c:v>25.516666666666666</c:v>
                </c:pt>
                <c:pt idx="27">
                  <c:v>30.774999999999999</c:v>
                </c:pt>
                <c:pt idx="28">
                  <c:v>48.75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81-409D-8865-5FD1C2823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045871"/>
        <c:axId val="794054031"/>
      </c:scatterChart>
      <c:valAx>
        <c:axId val="794045871"/>
        <c:scaling>
          <c:logBase val="10"/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US" sz="28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2800">
                    <a:solidFill>
                      <a:sysClr val="windowText" lastClr="000000"/>
                    </a:solidFill>
                  </a:rPr>
                  <a:t>/person)</a:t>
                </a:r>
              </a:p>
            </c:rich>
          </c:tx>
          <c:layout>
            <c:manualLayout>
              <c:xMode val="edge"/>
              <c:yMode val="edge"/>
              <c:x val="0.32931078904800015"/>
              <c:y val="0.907601109520400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54031"/>
        <c:crossesAt val="0"/>
        <c:crossBetween val="midCat"/>
        <c:majorUnit val="10"/>
      </c:valAx>
      <c:valAx>
        <c:axId val="794054031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2800">
                    <a:solidFill>
                      <a:schemeClr val="tx1"/>
                    </a:solidFill>
                  </a:rPr>
                  <a:t>Clean air</a:t>
                </a:r>
                <a:r>
                  <a:rPr lang="en-US" altLang="zh-CN" sz="2800" baseline="0">
                    <a:solidFill>
                      <a:schemeClr val="tx1"/>
                    </a:solidFill>
                  </a:rPr>
                  <a:t> equivalent </a:t>
                </a:r>
                <a:r>
                  <a:rPr lang="en-US" sz="2800">
                    <a:solidFill>
                      <a:schemeClr val="tx1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1.560229503240264E-2"/>
              <c:y val="0.15235806224979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4587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42921766236531844"/>
          <c:y val="2.2912027095097962E-2"/>
          <c:w val="0.13898015158115717"/>
          <c:h val="0.189053262281608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138794</xdr:colOff>
      <xdr:row>0</xdr:row>
      <xdr:rowOff>308965</xdr:rowOff>
    </xdr:from>
    <xdr:to>
      <xdr:col>37</xdr:col>
      <xdr:colOff>289508</xdr:colOff>
      <xdr:row>25</xdr:row>
      <xdr:rowOff>52742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E9121F-D84C-4683-86C8-4FBCD4824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0.1713</cdr:x>
      <cdr:y>0</cdr:y>
    </cdr:from>
    <cdr:to>
      <cdr:x>0.36073</cdr:x>
      <cdr:y>0.13079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D671FFE-9F3A-477E-1BE5-B4C67F4FD217}"/>
            </a:ext>
          </a:extLst>
        </cdr:cNvPr>
        <cdr:cNvSpPr txBox="1"/>
      </cdr:nvSpPr>
      <cdr:spPr>
        <a:xfrm xmlns:a="http://schemas.openxmlformats.org/drawingml/2006/main">
          <a:off x="1733377" y="0"/>
          <a:ext cx="1916886" cy="789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4400" kern="1200"/>
            <a:t>241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D490F-913D-4025-9F56-ABC71FA3E23D}">
  <dimension ref="A1:AH60"/>
  <sheetViews>
    <sheetView tabSelected="1" zoomScale="40" zoomScaleNormal="40" workbookViewId="0">
      <selection activeCell="C14" sqref="C14"/>
    </sheetView>
  </sheetViews>
  <sheetFormatPr defaultColWidth="9.140625" defaultRowHeight="15.75"/>
  <cols>
    <col min="1" max="1" width="18.85546875" style="5" customWidth="1"/>
    <col min="2" max="2" width="35.85546875" style="5" customWidth="1"/>
    <col min="3" max="17" width="18.85546875" style="5" customWidth="1"/>
    <col min="18" max="18" width="9.140625" style="1"/>
    <col min="19" max="20" width="10.42578125" style="1" bestFit="1" customWidth="1"/>
    <col min="21" max="16384" width="9.140625" style="1"/>
  </cols>
  <sheetData>
    <row r="1" spans="1:34" ht="32.1" customHeight="1">
      <c r="A1" s="28" t="s">
        <v>49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34" ht="18" customHeight="1">
      <c r="D2" s="29" t="s">
        <v>48</v>
      </c>
      <c r="E2" s="29"/>
      <c r="F2" s="5">
        <v>0.1</v>
      </c>
      <c r="G2" s="29" t="s">
        <v>50</v>
      </c>
      <c r="H2" s="29"/>
      <c r="I2" s="6">
        <v>0.93</v>
      </c>
    </row>
    <row r="3" spans="1:34" ht="50.1" customHeight="1" thickBot="1">
      <c r="A3" s="7" t="s">
        <v>26</v>
      </c>
      <c r="B3" s="8" t="s">
        <v>0</v>
      </c>
      <c r="C3" s="9" t="s">
        <v>1</v>
      </c>
      <c r="D3" s="10" t="s">
        <v>27</v>
      </c>
      <c r="E3" s="11" t="s">
        <v>28</v>
      </c>
      <c r="F3" s="10" t="s">
        <v>29</v>
      </c>
      <c r="G3" s="11" t="s">
        <v>30</v>
      </c>
      <c r="H3" s="11" t="s">
        <v>31</v>
      </c>
      <c r="I3" s="10" t="s">
        <v>51</v>
      </c>
      <c r="J3" s="10" t="s">
        <v>32</v>
      </c>
      <c r="K3" s="10" t="s">
        <v>52</v>
      </c>
      <c r="L3" s="10" t="s">
        <v>53</v>
      </c>
      <c r="M3" s="10" t="s">
        <v>33</v>
      </c>
      <c r="N3" s="11" t="s">
        <v>54</v>
      </c>
      <c r="O3" s="11" t="s">
        <v>34</v>
      </c>
      <c r="P3" s="11" t="s">
        <v>35</v>
      </c>
      <c r="Q3" s="12" t="s">
        <v>36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thickTop="1">
      <c r="A4" s="13">
        <v>1</v>
      </c>
      <c r="B4" s="14" t="s">
        <v>37</v>
      </c>
      <c r="C4" s="15">
        <v>150</v>
      </c>
      <c r="D4" s="16" t="s">
        <v>3</v>
      </c>
      <c r="E4" s="15">
        <v>2</v>
      </c>
      <c r="F4" s="15">
        <v>25</v>
      </c>
      <c r="G4" s="15">
        <v>1.3</v>
      </c>
      <c r="H4" s="15">
        <f t="shared" ref="H4:H32" si="0">G4*E4</f>
        <v>2.6</v>
      </c>
      <c r="I4" s="26">
        <v>7.6068376068376062E-2</v>
      </c>
      <c r="J4" s="17">
        <f t="shared" ref="J4:J32" si="1">100*3/C4</f>
        <v>2</v>
      </c>
      <c r="K4" s="17">
        <f t="shared" ref="K4:K32" si="2">F4+J4*$I$2/3.6</f>
        <v>25.516666666666666</v>
      </c>
      <c r="L4" s="17">
        <f t="shared" ref="L4:L32" si="3">K4/J4*3.6</f>
        <v>45.93</v>
      </c>
      <c r="M4" s="17">
        <f t="shared" ref="M4:M32" si="4">K4/(1+(EXP(-L4*E4)-1)/L4/E4)</f>
        <v>25.79750165089148</v>
      </c>
      <c r="N4" s="18">
        <f t="shared" ref="N4:N32" si="5">M4-K4</f>
        <v>0.28083498422481412</v>
      </c>
      <c r="O4" s="18">
        <f t="shared" ref="O4:O32" si="6">N4/K4*100</f>
        <v>1.1005943209333018</v>
      </c>
      <c r="P4" s="18">
        <f t="shared" ref="P4:P32" si="7">$F$2*H4/M4</f>
        <v>1.0078495333326793E-2</v>
      </c>
      <c r="Q4" s="18">
        <f t="shared" ref="Q4:Q32" si="8">M4/K4</f>
        <v>1.011005943209333</v>
      </c>
      <c r="R4" s="2"/>
      <c r="S4" s="2"/>
      <c r="T4" s="2"/>
      <c r="U4" s="2"/>
      <c r="V4" s="2"/>
      <c r="W4" s="2"/>
    </row>
    <row r="5" spans="1:34" ht="18" customHeight="1">
      <c r="A5" s="13">
        <f>A4+1</f>
        <v>2</v>
      </c>
      <c r="B5" s="14" t="s">
        <v>42</v>
      </c>
      <c r="C5" s="15">
        <v>25</v>
      </c>
      <c r="D5" s="16" t="s">
        <v>44</v>
      </c>
      <c r="E5" s="15">
        <v>4</v>
      </c>
      <c r="F5" s="15">
        <v>20</v>
      </c>
      <c r="G5" s="15">
        <v>1.8</v>
      </c>
      <c r="H5" s="15">
        <f t="shared" si="0"/>
        <v>7.2</v>
      </c>
      <c r="I5" s="26">
        <v>0.32083333333333341</v>
      </c>
      <c r="J5" s="17">
        <f t="shared" si="1"/>
        <v>12</v>
      </c>
      <c r="K5" s="17">
        <f t="shared" si="2"/>
        <v>23.1</v>
      </c>
      <c r="L5" s="17">
        <f t="shared" si="3"/>
        <v>6.9300000000000006</v>
      </c>
      <c r="M5" s="17">
        <f t="shared" si="4"/>
        <v>23.964520958083014</v>
      </c>
      <c r="N5" s="18">
        <f t="shared" si="5"/>
        <v>0.86452095808301266</v>
      </c>
      <c r="O5" s="18">
        <f t="shared" si="6"/>
        <v>3.7425149700563312</v>
      </c>
      <c r="P5" s="18">
        <f t="shared" si="7"/>
        <v>3.0044414459999905E-2</v>
      </c>
      <c r="Q5" s="18">
        <f t="shared" si="8"/>
        <v>1.0374251497005633</v>
      </c>
      <c r="R5" s="2"/>
      <c r="S5" s="2"/>
      <c r="T5" s="2"/>
      <c r="U5" s="2"/>
      <c r="V5" s="2"/>
      <c r="W5" s="2"/>
    </row>
    <row r="6" spans="1:34" ht="18" customHeight="1">
      <c r="A6" s="13">
        <f t="shared" ref="A6:A32" si="9">A5+1</f>
        <v>3</v>
      </c>
      <c r="B6" s="14" t="s">
        <v>47</v>
      </c>
      <c r="C6" s="15">
        <v>25</v>
      </c>
      <c r="D6" s="16" t="s">
        <v>3</v>
      </c>
      <c r="E6" s="15">
        <v>4</v>
      </c>
      <c r="F6" s="15">
        <v>20</v>
      </c>
      <c r="G6" s="15">
        <v>1.3</v>
      </c>
      <c r="H6" s="15">
        <f t="shared" si="0"/>
        <v>5.2</v>
      </c>
      <c r="I6" s="26">
        <v>7.8333333333333324E-2</v>
      </c>
      <c r="J6" s="17">
        <f t="shared" si="1"/>
        <v>12</v>
      </c>
      <c r="K6" s="17">
        <f t="shared" si="2"/>
        <v>23.1</v>
      </c>
      <c r="L6" s="17">
        <f t="shared" si="3"/>
        <v>6.9300000000000006</v>
      </c>
      <c r="M6" s="17">
        <f t="shared" si="4"/>
        <v>23.964520958083014</v>
      </c>
      <c r="N6" s="18">
        <f t="shared" si="5"/>
        <v>0.86452095808301266</v>
      </c>
      <c r="O6" s="18">
        <f t="shared" si="6"/>
        <v>3.7425149700563312</v>
      </c>
      <c r="P6" s="18">
        <f t="shared" si="7"/>
        <v>2.1698743776666595E-2</v>
      </c>
      <c r="Q6" s="18">
        <f t="shared" si="8"/>
        <v>1.0374251497005633</v>
      </c>
      <c r="R6" s="2"/>
      <c r="S6" s="2"/>
      <c r="T6" s="2"/>
      <c r="U6" s="2"/>
      <c r="V6" s="2"/>
      <c r="W6" s="2"/>
    </row>
    <row r="7" spans="1:34" ht="18" customHeight="1">
      <c r="A7" s="13">
        <f t="shared" si="9"/>
        <v>4</v>
      </c>
      <c r="B7" s="14" t="s">
        <v>43</v>
      </c>
      <c r="C7" s="15">
        <v>35</v>
      </c>
      <c r="D7" s="16" t="s">
        <v>3</v>
      </c>
      <c r="E7" s="15">
        <v>4</v>
      </c>
      <c r="F7" s="15">
        <v>20</v>
      </c>
      <c r="G7" s="15">
        <v>1.3</v>
      </c>
      <c r="H7" s="15">
        <f t="shared" si="0"/>
        <v>5.2</v>
      </c>
      <c r="I7" s="26">
        <v>0.1</v>
      </c>
      <c r="J7" s="17">
        <f t="shared" si="1"/>
        <v>8.5714285714285712</v>
      </c>
      <c r="K7" s="17">
        <f t="shared" si="2"/>
        <v>22.214285714285715</v>
      </c>
      <c r="L7" s="17">
        <f t="shared" si="3"/>
        <v>9.33</v>
      </c>
      <c r="M7" s="17">
        <f t="shared" si="4"/>
        <v>22.825912523599751</v>
      </c>
      <c r="N7" s="18">
        <f t="shared" si="5"/>
        <v>0.61162680931403557</v>
      </c>
      <c r="O7" s="18">
        <f t="shared" si="6"/>
        <v>2.7533039647577162</v>
      </c>
      <c r="P7" s="18">
        <f t="shared" si="7"/>
        <v>2.2781126470294281E-2</v>
      </c>
      <c r="Q7" s="18">
        <f t="shared" si="8"/>
        <v>1.0275330396475773</v>
      </c>
      <c r="R7" s="2"/>
      <c r="S7" s="2"/>
      <c r="T7" s="2"/>
      <c r="U7" s="2"/>
      <c r="V7" s="2"/>
      <c r="W7" s="2"/>
    </row>
    <row r="8" spans="1:34" ht="18" customHeight="1">
      <c r="A8" s="13">
        <f t="shared" si="9"/>
        <v>5</v>
      </c>
      <c r="B8" s="14" t="s">
        <v>17</v>
      </c>
      <c r="C8" s="15">
        <v>150</v>
      </c>
      <c r="D8" s="16" t="s">
        <v>3</v>
      </c>
      <c r="E8" s="15">
        <v>4</v>
      </c>
      <c r="F8" s="15">
        <v>30</v>
      </c>
      <c r="G8" s="15">
        <v>1.3</v>
      </c>
      <c r="H8" s="15">
        <f t="shared" si="0"/>
        <v>5.2</v>
      </c>
      <c r="I8" s="26">
        <v>8.8333333333333333E-2</v>
      </c>
      <c r="J8" s="17">
        <f t="shared" si="1"/>
        <v>2</v>
      </c>
      <c r="K8" s="17">
        <f t="shared" si="2"/>
        <v>30.516666666666666</v>
      </c>
      <c r="L8" s="17">
        <f t="shared" si="3"/>
        <v>54.93</v>
      </c>
      <c r="M8" s="17">
        <f t="shared" si="4"/>
        <v>30.656190563277249</v>
      </c>
      <c r="N8" s="18">
        <f t="shared" si="5"/>
        <v>0.13952389661058362</v>
      </c>
      <c r="O8" s="18">
        <f t="shared" si="6"/>
        <v>0.45720555961960774</v>
      </c>
      <c r="P8" s="18">
        <f t="shared" si="7"/>
        <v>1.6962316271053681E-2</v>
      </c>
      <c r="Q8" s="18">
        <f t="shared" si="8"/>
        <v>1.0045720555961961</v>
      </c>
      <c r="R8" s="2"/>
      <c r="S8" s="2"/>
      <c r="T8" s="2"/>
      <c r="U8" s="2"/>
      <c r="V8" s="2"/>
      <c r="W8" s="2"/>
    </row>
    <row r="9" spans="1:34" ht="18" customHeight="1">
      <c r="A9" s="13">
        <f t="shared" si="9"/>
        <v>6</v>
      </c>
      <c r="B9" s="14" t="s">
        <v>38</v>
      </c>
      <c r="C9" s="15">
        <v>25</v>
      </c>
      <c r="D9" s="16" t="s">
        <v>20</v>
      </c>
      <c r="E9" s="15">
        <v>8</v>
      </c>
      <c r="F9" s="15">
        <v>15</v>
      </c>
      <c r="G9" s="15">
        <v>1</v>
      </c>
      <c r="H9" s="15">
        <f t="shared" si="0"/>
        <v>8</v>
      </c>
      <c r="I9" s="26">
        <v>7.9401709401709403E-2</v>
      </c>
      <c r="J9" s="17">
        <f t="shared" si="1"/>
        <v>12</v>
      </c>
      <c r="K9" s="17">
        <f t="shared" si="2"/>
        <v>18.100000000000001</v>
      </c>
      <c r="L9" s="17">
        <f t="shared" si="3"/>
        <v>5.4300000000000006</v>
      </c>
      <c r="M9" s="17">
        <f t="shared" si="4"/>
        <v>18.526484448633365</v>
      </c>
      <c r="N9" s="18">
        <f t="shared" si="5"/>
        <v>0.42648444863336366</v>
      </c>
      <c r="O9" s="18">
        <f t="shared" si="6"/>
        <v>2.356267672007534</v>
      </c>
      <c r="P9" s="18">
        <f t="shared" si="7"/>
        <v>4.3181425068424859E-2</v>
      </c>
      <c r="Q9" s="18">
        <f t="shared" si="8"/>
        <v>1.0235626767200754</v>
      </c>
      <c r="R9" s="2"/>
      <c r="S9" s="2"/>
      <c r="T9" s="2"/>
      <c r="U9" s="2"/>
      <c r="V9" s="2"/>
      <c r="W9" s="2"/>
    </row>
    <row r="10" spans="1:34" ht="18" customHeight="1">
      <c r="A10" s="13">
        <f t="shared" si="9"/>
        <v>7</v>
      </c>
      <c r="B10" s="14" t="s">
        <v>39</v>
      </c>
      <c r="C10" s="15">
        <v>30</v>
      </c>
      <c r="D10" s="16" t="s">
        <v>3</v>
      </c>
      <c r="E10" s="15">
        <v>4</v>
      </c>
      <c r="F10" s="15">
        <v>20</v>
      </c>
      <c r="G10" s="15">
        <v>1.3</v>
      </c>
      <c r="H10" s="15">
        <f t="shared" si="0"/>
        <v>5.2</v>
      </c>
      <c r="I10" s="26">
        <v>7.8333333333333324E-2</v>
      </c>
      <c r="J10" s="17">
        <f t="shared" si="1"/>
        <v>10</v>
      </c>
      <c r="K10" s="17">
        <f t="shared" si="2"/>
        <v>22.583333333333332</v>
      </c>
      <c r="L10" s="17">
        <f t="shared" si="3"/>
        <v>8.1300000000000008</v>
      </c>
      <c r="M10" s="17">
        <f t="shared" si="4"/>
        <v>23.299809644670045</v>
      </c>
      <c r="N10" s="18">
        <f t="shared" si="5"/>
        <v>0.71647631133671297</v>
      </c>
      <c r="O10" s="18">
        <f t="shared" si="6"/>
        <v>3.17258883248729</v>
      </c>
      <c r="P10" s="18">
        <f t="shared" si="7"/>
        <v>2.2317778897346176E-2</v>
      </c>
      <c r="Q10" s="18">
        <f t="shared" si="8"/>
        <v>1.031725888324873</v>
      </c>
      <c r="R10" s="2"/>
      <c r="S10" s="2"/>
      <c r="T10" s="2"/>
      <c r="U10" s="2"/>
      <c r="V10" s="2"/>
      <c r="W10" s="2"/>
    </row>
    <row r="11" spans="1:34" ht="18" customHeight="1">
      <c r="A11" s="13">
        <f t="shared" si="9"/>
        <v>8</v>
      </c>
      <c r="B11" s="14" t="s">
        <v>46</v>
      </c>
      <c r="C11" s="15">
        <v>100</v>
      </c>
      <c r="D11" s="16" t="s">
        <v>9</v>
      </c>
      <c r="E11" s="15">
        <v>1</v>
      </c>
      <c r="F11" s="15">
        <v>30</v>
      </c>
      <c r="G11" s="15">
        <v>2</v>
      </c>
      <c r="H11" s="15">
        <f t="shared" si="0"/>
        <v>2</v>
      </c>
      <c r="I11" s="26">
        <v>0.45769230769230773</v>
      </c>
      <c r="J11" s="17">
        <f t="shared" si="1"/>
        <v>3</v>
      </c>
      <c r="K11" s="17">
        <f t="shared" si="2"/>
        <v>30.774999999999999</v>
      </c>
      <c r="L11" s="17">
        <f t="shared" si="3"/>
        <v>36.93</v>
      </c>
      <c r="M11" s="17">
        <f t="shared" si="4"/>
        <v>31.631526579460058</v>
      </c>
      <c r="N11" s="18">
        <f t="shared" si="5"/>
        <v>0.85652657946005917</v>
      </c>
      <c r="O11" s="18">
        <f t="shared" si="6"/>
        <v>2.7831895352073412</v>
      </c>
      <c r="P11" s="18">
        <f t="shared" si="7"/>
        <v>6.3228058088688668E-3</v>
      </c>
      <c r="Q11" s="18">
        <f t="shared" si="8"/>
        <v>1.0278318953520733</v>
      </c>
      <c r="R11" s="2"/>
      <c r="S11" s="2"/>
      <c r="T11" s="2"/>
      <c r="U11" s="2"/>
      <c r="V11" s="2"/>
      <c r="W11" s="2"/>
    </row>
    <row r="12" spans="1:34" ht="18" customHeight="1">
      <c r="A12" s="13">
        <f t="shared" si="9"/>
        <v>9</v>
      </c>
      <c r="B12" s="14" t="s">
        <v>45</v>
      </c>
      <c r="C12" s="15">
        <v>70</v>
      </c>
      <c r="D12" s="16" t="s">
        <v>9</v>
      </c>
      <c r="E12" s="15">
        <v>1</v>
      </c>
      <c r="F12" s="15">
        <v>30</v>
      </c>
      <c r="G12" s="15">
        <v>2</v>
      </c>
      <c r="H12" s="15">
        <f t="shared" si="0"/>
        <v>2</v>
      </c>
      <c r="I12" s="26">
        <v>0.45769230769230773</v>
      </c>
      <c r="J12" s="17">
        <f t="shared" si="1"/>
        <v>4.2857142857142856</v>
      </c>
      <c r="K12" s="17">
        <f t="shared" si="2"/>
        <v>31.107142857142858</v>
      </c>
      <c r="L12" s="17">
        <f t="shared" si="3"/>
        <v>26.130000000000003</v>
      </c>
      <c r="M12" s="17">
        <f t="shared" si="4"/>
        <v>32.344991757142772</v>
      </c>
      <c r="N12" s="18">
        <f t="shared" si="5"/>
        <v>1.2378488999999142</v>
      </c>
      <c r="O12" s="18">
        <f t="shared" si="6"/>
        <v>3.9793076004589665</v>
      </c>
      <c r="P12" s="18">
        <f t="shared" si="7"/>
        <v>6.183337485495999E-3</v>
      </c>
      <c r="Q12" s="18">
        <f t="shared" si="8"/>
        <v>1.0397930760045897</v>
      </c>
      <c r="R12" s="2"/>
      <c r="S12" s="2"/>
      <c r="T12" s="2"/>
      <c r="U12" s="2"/>
      <c r="V12" s="2"/>
      <c r="W12" s="2"/>
    </row>
    <row r="13" spans="1:34" ht="18" customHeight="1">
      <c r="A13" s="13">
        <f t="shared" si="9"/>
        <v>10</v>
      </c>
      <c r="B13" s="14" t="s">
        <v>14</v>
      </c>
      <c r="C13" s="15">
        <v>7</v>
      </c>
      <c r="D13" s="16" t="s">
        <v>15</v>
      </c>
      <c r="E13" s="15">
        <v>1</v>
      </c>
      <c r="F13" s="15">
        <v>40</v>
      </c>
      <c r="G13" s="15">
        <v>7</v>
      </c>
      <c r="H13" s="15">
        <f t="shared" si="0"/>
        <v>7</v>
      </c>
      <c r="I13" s="26">
        <v>0.84914529914529913</v>
      </c>
      <c r="J13" s="17">
        <f t="shared" si="1"/>
        <v>42.857142857142854</v>
      </c>
      <c r="K13" s="17">
        <f t="shared" si="2"/>
        <v>51.071428571428569</v>
      </c>
      <c r="L13" s="17">
        <f t="shared" si="3"/>
        <v>4.29</v>
      </c>
      <c r="M13" s="17">
        <f t="shared" si="4"/>
        <v>66.318401166444303</v>
      </c>
      <c r="N13" s="18">
        <f t="shared" si="5"/>
        <v>15.246972595015734</v>
      </c>
      <c r="O13" s="18">
        <f t="shared" si="6"/>
        <v>29.854212074156685</v>
      </c>
      <c r="P13" s="18">
        <f t="shared" si="7"/>
        <v>1.055513986598014E-2</v>
      </c>
      <c r="Q13" s="18">
        <f t="shared" si="8"/>
        <v>1.2985421207415668</v>
      </c>
      <c r="R13" s="2"/>
      <c r="S13" s="2"/>
      <c r="T13" s="2"/>
      <c r="U13" s="2"/>
      <c r="V13" s="2"/>
      <c r="W13" s="2"/>
    </row>
    <row r="14" spans="1:34" ht="18" customHeight="1">
      <c r="A14" s="13">
        <f t="shared" si="9"/>
        <v>11</v>
      </c>
      <c r="B14" s="14" t="s">
        <v>7</v>
      </c>
      <c r="C14" s="15">
        <v>20</v>
      </c>
      <c r="D14" s="16" t="s">
        <v>3</v>
      </c>
      <c r="E14" s="15">
        <v>1</v>
      </c>
      <c r="F14" s="15">
        <v>20</v>
      </c>
      <c r="G14" s="15">
        <v>1.3</v>
      </c>
      <c r="H14" s="15">
        <f t="shared" si="0"/>
        <v>1.3</v>
      </c>
      <c r="I14" s="26">
        <v>0.1</v>
      </c>
      <c r="J14" s="17">
        <f t="shared" si="1"/>
        <v>15</v>
      </c>
      <c r="K14" s="17">
        <f t="shared" si="2"/>
        <v>23.875</v>
      </c>
      <c r="L14" s="17">
        <f t="shared" si="3"/>
        <v>5.7299999999999995</v>
      </c>
      <c r="M14" s="17">
        <f t="shared" si="4"/>
        <v>28.902727402085294</v>
      </c>
      <c r="N14" s="18">
        <f t="shared" si="5"/>
        <v>5.0277274020852936</v>
      </c>
      <c r="O14" s="18">
        <f t="shared" si="6"/>
        <v>21.058544092503848</v>
      </c>
      <c r="P14" s="18">
        <f t="shared" si="7"/>
        <v>4.4978454175442512E-3</v>
      </c>
      <c r="Q14" s="18">
        <f t="shared" si="8"/>
        <v>1.2105854409250385</v>
      </c>
      <c r="R14" s="2"/>
      <c r="S14" s="2"/>
      <c r="T14" s="2"/>
      <c r="U14" s="2"/>
      <c r="V14" s="2"/>
      <c r="W14" s="2"/>
    </row>
    <row r="15" spans="1:34" ht="18" customHeight="1">
      <c r="A15" s="13">
        <f t="shared" si="9"/>
        <v>12</v>
      </c>
      <c r="B15" s="14" t="s">
        <v>4</v>
      </c>
      <c r="C15" s="15">
        <v>20</v>
      </c>
      <c r="D15" s="16" t="s">
        <v>3</v>
      </c>
      <c r="E15" s="15">
        <v>1</v>
      </c>
      <c r="F15" s="15">
        <v>35</v>
      </c>
      <c r="G15" s="15">
        <v>1.3</v>
      </c>
      <c r="H15" s="15">
        <f t="shared" si="0"/>
        <v>1.3</v>
      </c>
      <c r="I15" s="26">
        <v>0.1</v>
      </c>
      <c r="J15" s="17">
        <f t="shared" si="1"/>
        <v>15</v>
      </c>
      <c r="K15" s="17">
        <f t="shared" si="2"/>
        <v>38.875</v>
      </c>
      <c r="L15" s="17">
        <f t="shared" si="3"/>
        <v>9.33</v>
      </c>
      <c r="M15" s="17">
        <f t="shared" si="4"/>
        <v>43.541402990314573</v>
      </c>
      <c r="N15" s="18">
        <f t="shared" si="5"/>
        <v>4.6664029903145732</v>
      </c>
      <c r="O15" s="18">
        <f t="shared" si="6"/>
        <v>12.003608978301154</v>
      </c>
      <c r="P15" s="18">
        <f t="shared" si="7"/>
        <v>2.9856640133740621E-3</v>
      </c>
      <c r="Q15" s="18">
        <f t="shared" si="8"/>
        <v>1.1200360897830115</v>
      </c>
      <c r="R15" s="2"/>
      <c r="S15" s="2"/>
      <c r="T15" s="2"/>
      <c r="U15" s="2"/>
      <c r="V15" s="2"/>
      <c r="W15" s="2"/>
    </row>
    <row r="16" spans="1:34" ht="18" customHeight="1">
      <c r="A16" s="13">
        <f t="shared" si="9"/>
        <v>13</v>
      </c>
      <c r="B16" s="14" t="s">
        <v>19</v>
      </c>
      <c r="C16" s="15">
        <v>20</v>
      </c>
      <c r="D16" s="16" t="s">
        <v>20</v>
      </c>
      <c r="E16" s="15">
        <v>8</v>
      </c>
      <c r="F16" s="15">
        <v>35</v>
      </c>
      <c r="G16" s="15">
        <v>1</v>
      </c>
      <c r="H16" s="15">
        <f t="shared" si="0"/>
        <v>8</v>
      </c>
      <c r="I16" s="26">
        <v>7.5999999999999998E-2</v>
      </c>
      <c r="J16" s="17">
        <f t="shared" si="1"/>
        <v>15</v>
      </c>
      <c r="K16" s="17">
        <f t="shared" si="2"/>
        <v>38.875</v>
      </c>
      <c r="L16" s="17">
        <f t="shared" si="3"/>
        <v>9.33</v>
      </c>
      <c r="M16" s="17">
        <f t="shared" si="4"/>
        <v>39.402906029331888</v>
      </c>
      <c r="N16" s="18">
        <f t="shared" si="5"/>
        <v>0.52790602933188779</v>
      </c>
      <c r="O16" s="18">
        <f t="shared" si="6"/>
        <v>1.3579576317218978</v>
      </c>
      <c r="P16" s="18">
        <f t="shared" si="7"/>
        <v>2.0303071032488636E-2</v>
      </c>
      <c r="Q16" s="18">
        <f t="shared" si="8"/>
        <v>1.0135795763172191</v>
      </c>
      <c r="R16" s="2"/>
      <c r="S16" s="2"/>
      <c r="T16" s="2"/>
      <c r="U16" s="2"/>
      <c r="V16" s="2"/>
      <c r="W16" s="2"/>
    </row>
    <row r="17" spans="1:24" ht="18" customHeight="1">
      <c r="A17" s="13">
        <f t="shared" si="9"/>
        <v>14</v>
      </c>
      <c r="B17" s="14" t="s">
        <v>22</v>
      </c>
      <c r="C17" s="15">
        <v>20</v>
      </c>
      <c r="D17" s="16" t="s">
        <v>20</v>
      </c>
      <c r="E17" s="15">
        <v>8</v>
      </c>
      <c r="F17" s="15">
        <v>25</v>
      </c>
      <c r="G17" s="15">
        <v>1</v>
      </c>
      <c r="H17" s="15">
        <f t="shared" si="0"/>
        <v>8</v>
      </c>
      <c r="I17" s="26">
        <v>7.5999999999999998E-2</v>
      </c>
      <c r="J17" s="17">
        <f t="shared" si="1"/>
        <v>15</v>
      </c>
      <c r="K17" s="17">
        <f t="shared" si="2"/>
        <v>28.875</v>
      </c>
      <c r="L17" s="17">
        <f t="shared" si="3"/>
        <v>6.9300000000000006</v>
      </c>
      <c r="M17" s="17">
        <f t="shared" si="4"/>
        <v>29.405400440852315</v>
      </c>
      <c r="N17" s="18">
        <f t="shared" si="5"/>
        <v>0.53040044085231486</v>
      </c>
      <c r="O17" s="18">
        <f t="shared" si="6"/>
        <v>1.8368846436443806</v>
      </c>
      <c r="P17" s="18">
        <f t="shared" si="7"/>
        <v>2.7205886946146687E-2</v>
      </c>
      <c r="Q17" s="18">
        <f t="shared" si="8"/>
        <v>1.0183688464364438</v>
      </c>
      <c r="R17" s="2"/>
      <c r="S17" s="2"/>
      <c r="T17" s="2"/>
      <c r="U17" s="2"/>
      <c r="V17" s="2"/>
      <c r="W17" s="2"/>
    </row>
    <row r="18" spans="1:24" ht="18" customHeight="1">
      <c r="A18" s="13">
        <f t="shared" si="9"/>
        <v>15</v>
      </c>
      <c r="B18" s="14" t="s">
        <v>8</v>
      </c>
      <c r="C18" s="15">
        <v>50</v>
      </c>
      <c r="D18" s="16" t="s">
        <v>3</v>
      </c>
      <c r="E18" s="15">
        <v>2</v>
      </c>
      <c r="F18" s="15">
        <v>45</v>
      </c>
      <c r="G18" s="15">
        <v>1.3</v>
      </c>
      <c r="H18" s="15">
        <f t="shared" si="0"/>
        <v>2.6</v>
      </c>
      <c r="I18" s="26">
        <v>0.1</v>
      </c>
      <c r="J18" s="17">
        <f t="shared" si="1"/>
        <v>6</v>
      </c>
      <c r="K18" s="17">
        <f t="shared" si="2"/>
        <v>46.55</v>
      </c>
      <c r="L18" s="17">
        <f t="shared" si="3"/>
        <v>27.93</v>
      </c>
      <c r="M18" s="17">
        <f t="shared" si="4"/>
        <v>47.398523514400289</v>
      </c>
      <c r="N18" s="18">
        <f t="shared" si="5"/>
        <v>0.84852351440029139</v>
      </c>
      <c r="O18" s="18">
        <f t="shared" si="6"/>
        <v>1.8228217280349976</v>
      </c>
      <c r="P18" s="18">
        <f t="shared" si="7"/>
        <v>5.4854029349882304E-3</v>
      </c>
      <c r="Q18" s="18">
        <f t="shared" si="8"/>
        <v>1.0182282172803501</v>
      </c>
      <c r="R18" s="2"/>
      <c r="S18" s="2"/>
      <c r="T18" s="2"/>
      <c r="U18" s="2"/>
      <c r="V18" s="2"/>
      <c r="W18" s="2"/>
    </row>
    <row r="19" spans="1:24" ht="18" customHeight="1">
      <c r="A19" s="13">
        <f t="shared" si="9"/>
        <v>16</v>
      </c>
      <c r="B19" s="14" t="s">
        <v>6</v>
      </c>
      <c r="C19" s="15">
        <v>150</v>
      </c>
      <c r="D19" s="16" t="s">
        <v>3</v>
      </c>
      <c r="E19" s="15">
        <v>1</v>
      </c>
      <c r="F19" s="15">
        <v>25</v>
      </c>
      <c r="G19" s="15">
        <v>1.3</v>
      </c>
      <c r="H19" s="15">
        <f t="shared" si="0"/>
        <v>1.3</v>
      </c>
      <c r="I19" s="26">
        <v>8.8333333333333333E-2</v>
      </c>
      <c r="J19" s="17">
        <f t="shared" si="1"/>
        <v>2</v>
      </c>
      <c r="K19" s="17">
        <f t="shared" si="2"/>
        <v>25.516666666666666</v>
      </c>
      <c r="L19" s="17">
        <f t="shared" si="3"/>
        <v>45.93</v>
      </c>
      <c r="M19" s="17">
        <f t="shared" si="4"/>
        <v>26.084587135544179</v>
      </c>
      <c r="N19" s="18">
        <f t="shared" si="5"/>
        <v>0.56792046887751368</v>
      </c>
      <c r="O19" s="18">
        <f t="shared" si="6"/>
        <v>2.2256843979523726</v>
      </c>
      <c r="P19" s="18">
        <f t="shared" si="7"/>
        <v>4.9837859930263349E-3</v>
      </c>
      <c r="Q19" s="18">
        <f t="shared" si="8"/>
        <v>1.0222568439795237</v>
      </c>
      <c r="R19" s="2"/>
      <c r="S19" s="2"/>
      <c r="T19" s="2"/>
      <c r="U19" s="2"/>
      <c r="V19" s="2"/>
      <c r="W19" s="2"/>
    </row>
    <row r="20" spans="1:24" ht="18" customHeight="1">
      <c r="A20" s="13">
        <f t="shared" si="9"/>
        <v>17</v>
      </c>
      <c r="B20" s="14" t="s">
        <v>2</v>
      </c>
      <c r="C20" s="15">
        <v>150</v>
      </c>
      <c r="D20" s="16" t="s">
        <v>3</v>
      </c>
      <c r="E20" s="15">
        <v>0.5</v>
      </c>
      <c r="F20" s="15">
        <v>25</v>
      </c>
      <c r="G20" s="15">
        <v>1.5</v>
      </c>
      <c r="H20" s="15">
        <f t="shared" si="0"/>
        <v>0.75</v>
      </c>
      <c r="I20" s="26">
        <v>7.6068376068376062E-2</v>
      </c>
      <c r="J20" s="17">
        <f t="shared" si="1"/>
        <v>2</v>
      </c>
      <c r="K20" s="17">
        <f t="shared" si="2"/>
        <v>25.516666666666666</v>
      </c>
      <c r="L20" s="17">
        <f t="shared" si="3"/>
        <v>45.93</v>
      </c>
      <c r="M20" s="17">
        <f t="shared" si="4"/>
        <v>26.678363305129285</v>
      </c>
      <c r="N20" s="18">
        <f t="shared" si="5"/>
        <v>1.1616966384626188</v>
      </c>
      <c r="O20" s="18">
        <f t="shared" si="6"/>
        <v>4.5526974727470364</v>
      </c>
      <c r="P20" s="18">
        <f t="shared" si="7"/>
        <v>2.8112669110244939E-3</v>
      </c>
      <c r="Q20" s="18">
        <f t="shared" si="8"/>
        <v>1.0455269747274705</v>
      </c>
      <c r="R20" s="2"/>
      <c r="S20" s="2"/>
      <c r="T20" s="2"/>
      <c r="U20" s="2"/>
      <c r="V20" s="2"/>
      <c r="W20" s="2"/>
    </row>
    <row r="21" spans="1:24" ht="18" customHeight="1">
      <c r="A21" s="13">
        <f t="shared" si="9"/>
        <v>18</v>
      </c>
      <c r="B21" s="14" t="s">
        <v>24</v>
      </c>
      <c r="C21" s="15">
        <v>7</v>
      </c>
      <c r="D21" s="16" t="s">
        <v>9</v>
      </c>
      <c r="E21" s="15">
        <v>4</v>
      </c>
      <c r="F21" s="15">
        <v>25</v>
      </c>
      <c r="G21" s="15">
        <v>3</v>
      </c>
      <c r="H21" s="15">
        <f t="shared" si="0"/>
        <v>12</v>
      </c>
      <c r="I21" s="26">
        <v>0.44122807017543858</v>
      </c>
      <c r="J21" s="17">
        <f t="shared" si="1"/>
        <v>42.857142857142854</v>
      </c>
      <c r="K21" s="17">
        <f t="shared" si="2"/>
        <v>36.071428571428569</v>
      </c>
      <c r="L21" s="17">
        <f t="shared" si="3"/>
        <v>3.0300000000000002</v>
      </c>
      <c r="M21" s="17">
        <f t="shared" si="4"/>
        <v>39.315242809365898</v>
      </c>
      <c r="N21" s="18">
        <f t="shared" si="5"/>
        <v>3.2438142379373289</v>
      </c>
      <c r="O21" s="18">
        <f t="shared" si="6"/>
        <v>8.9927523427965568</v>
      </c>
      <c r="P21" s="18">
        <f t="shared" si="7"/>
        <v>3.0522512752080205E-2</v>
      </c>
      <c r="Q21" s="18">
        <f t="shared" si="8"/>
        <v>1.0899275234279655</v>
      </c>
      <c r="R21" s="2"/>
      <c r="S21" s="2"/>
      <c r="T21" s="2"/>
      <c r="U21" s="2"/>
      <c r="V21" s="2"/>
      <c r="W21" s="2"/>
    </row>
    <row r="22" spans="1:24" ht="18" customHeight="1">
      <c r="A22" s="13">
        <f t="shared" si="9"/>
        <v>19</v>
      </c>
      <c r="B22" s="14" t="s">
        <v>21</v>
      </c>
      <c r="C22" s="15">
        <v>40</v>
      </c>
      <c r="D22" s="16" t="s">
        <v>11</v>
      </c>
      <c r="E22" s="15">
        <v>4</v>
      </c>
      <c r="F22" s="15">
        <v>30</v>
      </c>
      <c r="G22" s="15">
        <v>1.8</v>
      </c>
      <c r="H22" s="15">
        <f t="shared" si="0"/>
        <v>7.2</v>
      </c>
      <c r="I22" s="26">
        <v>0.20753968253968255</v>
      </c>
      <c r="J22" s="17">
        <f t="shared" si="1"/>
        <v>7.5</v>
      </c>
      <c r="K22" s="17">
        <f t="shared" si="2"/>
        <v>31.9375</v>
      </c>
      <c r="L22" s="17">
        <f t="shared" si="3"/>
        <v>15.330000000000002</v>
      </c>
      <c r="M22" s="17">
        <f t="shared" si="4"/>
        <v>32.46696783819629</v>
      </c>
      <c r="N22" s="18">
        <f t="shared" si="5"/>
        <v>0.52946783819628962</v>
      </c>
      <c r="O22" s="18">
        <f t="shared" si="6"/>
        <v>1.6578249336870126</v>
      </c>
      <c r="P22" s="18">
        <f t="shared" si="7"/>
        <v>2.2176385660287758E-2</v>
      </c>
      <c r="Q22" s="18">
        <f t="shared" si="8"/>
        <v>1.01657824933687</v>
      </c>
      <c r="R22" s="2"/>
      <c r="S22" s="2"/>
      <c r="T22" s="2"/>
      <c r="U22" s="2"/>
      <c r="V22" s="2"/>
      <c r="W22" s="2"/>
    </row>
    <row r="23" spans="1:24" ht="18" customHeight="1">
      <c r="A23" s="13">
        <f t="shared" si="9"/>
        <v>20</v>
      </c>
      <c r="B23" s="14" t="s">
        <v>41</v>
      </c>
      <c r="C23" s="15">
        <v>60</v>
      </c>
      <c r="D23" s="16" t="s">
        <v>3</v>
      </c>
      <c r="E23" s="15">
        <v>4</v>
      </c>
      <c r="F23" s="15">
        <v>15</v>
      </c>
      <c r="G23" s="15">
        <v>1.5</v>
      </c>
      <c r="H23" s="15">
        <f t="shared" si="0"/>
        <v>6</v>
      </c>
      <c r="I23" s="26">
        <v>0.1</v>
      </c>
      <c r="J23" s="17">
        <f t="shared" si="1"/>
        <v>5</v>
      </c>
      <c r="K23" s="17">
        <f t="shared" si="2"/>
        <v>16.291666666666668</v>
      </c>
      <c r="L23" s="17">
        <f t="shared" si="3"/>
        <v>11.730000000000002</v>
      </c>
      <c r="M23" s="17">
        <f t="shared" si="4"/>
        <v>16.646450348432058</v>
      </c>
      <c r="N23" s="18">
        <f t="shared" si="5"/>
        <v>0.35478368176539021</v>
      </c>
      <c r="O23" s="18">
        <f t="shared" si="6"/>
        <v>2.1777003484320625</v>
      </c>
      <c r="P23" s="18">
        <f t="shared" si="7"/>
        <v>3.6043720279171382E-2</v>
      </c>
      <c r="Q23" s="18">
        <f t="shared" si="8"/>
        <v>1.0217770034843205</v>
      </c>
      <c r="R23" s="2"/>
      <c r="S23" s="2"/>
      <c r="T23" s="2"/>
      <c r="U23" s="2"/>
      <c r="V23" s="2"/>
      <c r="W23" s="2"/>
    </row>
    <row r="24" spans="1:24" ht="18" customHeight="1">
      <c r="A24" s="13">
        <f t="shared" si="9"/>
        <v>21</v>
      </c>
      <c r="B24" s="14" t="s">
        <v>40</v>
      </c>
      <c r="C24" s="15">
        <v>5</v>
      </c>
      <c r="D24" s="16" t="s">
        <v>3</v>
      </c>
      <c r="E24" s="15">
        <v>4</v>
      </c>
      <c r="F24" s="15">
        <v>15</v>
      </c>
      <c r="G24" s="15">
        <v>1.5</v>
      </c>
      <c r="H24" s="15">
        <f t="shared" si="0"/>
        <v>6</v>
      </c>
      <c r="I24" s="26">
        <v>7.6068376068376062E-2</v>
      </c>
      <c r="J24" s="17">
        <f t="shared" si="1"/>
        <v>60</v>
      </c>
      <c r="K24" s="17">
        <f t="shared" si="2"/>
        <v>30.5</v>
      </c>
      <c r="L24" s="17">
        <f t="shared" si="3"/>
        <v>1.8299999999999998</v>
      </c>
      <c r="M24" s="17">
        <f t="shared" si="4"/>
        <v>35.322248566737983</v>
      </c>
      <c r="N24" s="18">
        <f t="shared" si="5"/>
        <v>4.8222485667379829</v>
      </c>
      <c r="O24" s="18">
        <f t="shared" si="6"/>
        <v>15.81065103848519</v>
      </c>
      <c r="P24" s="18">
        <f t="shared" si="7"/>
        <v>1.6986461064797672E-2</v>
      </c>
      <c r="Q24" s="18">
        <f t="shared" si="8"/>
        <v>1.1581065103848518</v>
      </c>
      <c r="R24" s="2"/>
      <c r="S24" s="2"/>
      <c r="T24" s="2"/>
      <c r="U24" s="2"/>
      <c r="V24" s="2"/>
      <c r="W24" s="2"/>
    </row>
    <row r="25" spans="1:24" ht="18" customHeight="1">
      <c r="A25" s="13">
        <f t="shared" si="9"/>
        <v>22</v>
      </c>
      <c r="B25" s="14" t="s">
        <v>12</v>
      </c>
      <c r="C25" s="15">
        <v>120</v>
      </c>
      <c r="D25" s="16" t="s">
        <v>3</v>
      </c>
      <c r="E25" s="15">
        <v>2</v>
      </c>
      <c r="F25" s="15">
        <v>25</v>
      </c>
      <c r="G25" s="15">
        <v>1.3</v>
      </c>
      <c r="H25" s="15">
        <f t="shared" si="0"/>
        <v>2.6</v>
      </c>
      <c r="I25" s="26">
        <v>7.6068376068376062E-2</v>
      </c>
      <c r="J25" s="17">
        <f t="shared" si="1"/>
        <v>2.5</v>
      </c>
      <c r="K25" s="17">
        <f t="shared" si="2"/>
        <v>25.645833333333332</v>
      </c>
      <c r="L25" s="17">
        <f t="shared" si="3"/>
        <v>36.93</v>
      </c>
      <c r="M25" s="17">
        <f t="shared" si="4"/>
        <v>25.997821163875926</v>
      </c>
      <c r="N25" s="18">
        <f t="shared" si="5"/>
        <v>0.35198783054259408</v>
      </c>
      <c r="O25" s="18">
        <f t="shared" si="6"/>
        <v>1.372495196266817</v>
      </c>
      <c r="P25" s="18">
        <f t="shared" si="7"/>
        <v>1.0000838084126489E-2</v>
      </c>
      <c r="Q25" s="18">
        <f t="shared" si="8"/>
        <v>1.0137249519626681</v>
      </c>
      <c r="R25" s="2"/>
      <c r="S25" s="2"/>
      <c r="T25" s="2"/>
      <c r="U25" s="2"/>
      <c r="V25" s="2"/>
      <c r="W25" s="2"/>
    </row>
    <row r="26" spans="1:24" ht="18" customHeight="1">
      <c r="A26" s="13">
        <f t="shared" si="9"/>
        <v>23</v>
      </c>
      <c r="B26" s="14" t="s">
        <v>16</v>
      </c>
      <c r="C26" s="15">
        <v>30</v>
      </c>
      <c r="D26" s="16" t="s">
        <v>3</v>
      </c>
      <c r="E26" s="15">
        <v>4</v>
      </c>
      <c r="F26" s="15">
        <v>25</v>
      </c>
      <c r="G26" s="15">
        <v>1.3</v>
      </c>
      <c r="H26" s="15">
        <f t="shared" si="0"/>
        <v>5.2</v>
      </c>
      <c r="I26" s="26">
        <v>7.6068376068376062E-2</v>
      </c>
      <c r="J26" s="17">
        <f t="shared" si="1"/>
        <v>10</v>
      </c>
      <c r="K26" s="17">
        <f t="shared" si="2"/>
        <v>27.583333333333332</v>
      </c>
      <c r="L26" s="17">
        <f t="shared" si="3"/>
        <v>9.93</v>
      </c>
      <c r="M26" s="17">
        <f t="shared" si="4"/>
        <v>28.295712809917354</v>
      </c>
      <c r="N26" s="18">
        <f t="shared" si="5"/>
        <v>0.71237947658402234</v>
      </c>
      <c r="O26" s="18">
        <f t="shared" si="6"/>
        <v>2.5826446280991746</v>
      </c>
      <c r="P26" s="18">
        <f t="shared" si="7"/>
        <v>1.8377342302461644E-2</v>
      </c>
      <c r="Q26" s="18">
        <f t="shared" si="8"/>
        <v>1.0258264462809918</v>
      </c>
      <c r="R26" s="2"/>
      <c r="S26" s="2"/>
      <c r="T26" s="2"/>
      <c r="U26" s="2"/>
      <c r="V26" s="2"/>
      <c r="W26" s="2"/>
    </row>
    <row r="27" spans="1:24" ht="18" customHeight="1">
      <c r="A27" s="13">
        <f t="shared" si="9"/>
        <v>24</v>
      </c>
      <c r="B27" s="14" t="s">
        <v>23</v>
      </c>
      <c r="C27" s="15">
        <v>3</v>
      </c>
      <c r="D27" s="16" t="s">
        <v>20</v>
      </c>
      <c r="E27" s="15">
        <v>8</v>
      </c>
      <c r="F27" s="15">
        <v>15</v>
      </c>
      <c r="G27" s="15">
        <v>1</v>
      </c>
      <c r="H27" s="15">
        <f t="shared" si="0"/>
        <v>8</v>
      </c>
      <c r="I27" s="26">
        <v>7.6068376068376062E-2</v>
      </c>
      <c r="J27" s="17">
        <f t="shared" si="1"/>
        <v>100</v>
      </c>
      <c r="K27" s="17">
        <f t="shared" si="2"/>
        <v>40.833333333333329</v>
      </c>
      <c r="L27" s="17">
        <f t="shared" si="3"/>
        <v>1.4699999999999998</v>
      </c>
      <c r="M27" s="17">
        <f t="shared" si="4"/>
        <v>44.628220391895198</v>
      </c>
      <c r="N27" s="18">
        <f t="shared" si="5"/>
        <v>3.7948870585618693</v>
      </c>
      <c r="O27" s="18">
        <f t="shared" si="6"/>
        <v>9.2936009597433547</v>
      </c>
      <c r="P27" s="18">
        <f t="shared" si="7"/>
        <v>1.7925877235859616E-2</v>
      </c>
      <c r="Q27" s="18">
        <f t="shared" si="8"/>
        <v>1.0929360095974336</v>
      </c>
      <c r="R27" s="2"/>
      <c r="S27" s="2"/>
      <c r="T27" s="2"/>
      <c r="U27" s="2"/>
      <c r="V27" s="2"/>
      <c r="W27" s="2"/>
    </row>
    <row r="28" spans="1:24" ht="18" customHeight="1">
      <c r="A28" s="13">
        <f t="shared" si="9"/>
        <v>25</v>
      </c>
      <c r="B28" s="14" t="s">
        <v>10</v>
      </c>
      <c r="C28" s="15">
        <v>15</v>
      </c>
      <c r="D28" s="16" t="s">
        <v>11</v>
      </c>
      <c r="E28" s="15">
        <v>1</v>
      </c>
      <c r="F28" s="15">
        <v>20</v>
      </c>
      <c r="G28" s="15">
        <v>1.8</v>
      </c>
      <c r="H28" s="15">
        <f t="shared" si="0"/>
        <v>1.8</v>
      </c>
      <c r="I28" s="26">
        <v>0.45769230769230773</v>
      </c>
      <c r="J28" s="17">
        <f t="shared" si="1"/>
        <v>20</v>
      </c>
      <c r="K28" s="17">
        <f t="shared" si="2"/>
        <v>25.166666666666668</v>
      </c>
      <c r="L28" s="17">
        <f t="shared" si="3"/>
        <v>4.53</v>
      </c>
      <c r="M28" s="17">
        <f t="shared" si="4"/>
        <v>32.197701701888143</v>
      </c>
      <c r="N28" s="18">
        <f t="shared" si="5"/>
        <v>7.0310350352214748</v>
      </c>
      <c r="O28" s="18">
        <f t="shared" si="6"/>
        <v>27.937887557171422</v>
      </c>
      <c r="P28" s="18">
        <f t="shared" si="7"/>
        <v>5.5904611349773588E-3</v>
      </c>
      <c r="Q28" s="18">
        <f t="shared" si="8"/>
        <v>1.2793788755717141</v>
      </c>
      <c r="R28" s="2"/>
      <c r="S28" s="2"/>
      <c r="T28" s="2"/>
      <c r="U28" s="2"/>
      <c r="V28" s="2"/>
      <c r="W28" s="2"/>
      <c r="X28" s="4"/>
    </row>
    <row r="29" spans="1:24" ht="18" customHeight="1">
      <c r="A29" s="13">
        <f t="shared" si="9"/>
        <v>26</v>
      </c>
      <c r="B29" s="14" t="s">
        <v>25</v>
      </c>
      <c r="C29" s="15">
        <v>7</v>
      </c>
      <c r="D29" s="16" t="s">
        <v>9</v>
      </c>
      <c r="E29" s="15">
        <v>4</v>
      </c>
      <c r="F29" s="15">
        <v>10</v>
      </c>
      <c r="G29" s="15">
        <v>3.5</v>
      </c>
      <c r="H29" s="15">
        <f t="shared" si="0"/>
        <v>14</v>
      </c>
      <c r="I29" s="26">
        <v>0.45769230769230773</v>
      </c>
      <c r="J29" s="17">
        <f t="shared" si="1"/>
        <v>42.857142857142854</v>
      </c>
      <c r="K29" s="17">
        <f t="shared" si="2"/>
        <v>21.071428571428569</v>
      </c>
      <c r="L29" s="17">
        <f t="shared" si="3"/>
        <v>1.77</v>
      </c>
      <c r="M29" s="17">
        <f t="shared" si="4"/>
        <v>24.533727377101741</v>
      </c>
      <c r="N29" s="18">
        <f t="shared" si="5"/>
        <v>3.4622988056731714</v>
      </c>
      <c r="O29" s="18">
        <f t="shared" si="6"/>
        <v>16.431248569296407</v>
      </c>
      <c r="P29" s="18">
        <f t="shared" si="7"/>
        <v>5.7064300849233099E-2</v>
      </c>
      <c r="Q29" s="18">
        <f t="shared" si="8"/>
        <v>1.1643124856929641</v>
      </c>
      <c r="R29" s="2"/>
      <c r="S29" s="2"/>
      <c r="T29" s="2"/>
      <c r="U29" s="2"/>
      <c r="V29" s="2"/>
      <c r="W29" s="2"/>
    </row>
    <row r="30" spans="1:24" ht="18" customHeight="1">
      <c r="A30" s="13">
        <f t="shared" si="9"/>
        <v>27</v>
      </c>
      <c r="B30" s="14" t="s">
        <v>13</v>
      </c>
      <c r="C30" s="15">
        <v>150</v>
      </c>
      <c r="D30" s="16" t="s">
        <v>3</v>
      </c>
      <c r="E30" s="15">
        <v>2</v>
      </c>
      <c r="F30" s="15">
        <v>25</v>
      </c>
      <c r="G30" s="15">
        <v>1.3</v>
      </c>
      <c r="H30" s="15">
        <f t="shared" si="0"/>
        <v>2.6</v>
      </c>
      <c r="I30" s="26">
        <v>0.45769230769230773</v>
      </c>
      <c r="J30" s="17">
        <f t="shared" si="1"/>
        <v>2</v>
      </c>
      <c r="K30" s="17">
        <f t="shared" si="2"/>
        <v>25.516666666666666</v>
      </c>
      <c r="L30" s="17">
        <f t="shared" si="3"/>
        <v>45.93</v>
      </c>
      <c r="M30" s="17">
        <f t="shared" si="4"/>
        <v>25.79750165089148</v>
      </c>
      <c r="N30" s="18">
        <f t="shared" si="5"/>
        <v>0.28083498422481412</v>
      </c>
      <c r="O30" s="18">
        <f t="shared" si="6"/>
        <v>1.1005943209333018</v>
      </c>
      <c r="P30" s="18">
        <f t="shared" si="7"/>
        <v>1.0078495333326793E-2</v>
      </c>
      <c r="Q30" s="18">
        <f t="shared" si="8"/>
        <v>1.011005943209333</v>
      </c>
      <c r="R30" s="2"/>
      <c r="S30" s="2"/>
      <c r="T30" s="2"/>
      <c r="U30" s="2"/>
      <c r="V30" s="2"/>
      <c r="W30" s="2"/>
    </row>
    <row r="31" spans="1:24" ht="18" customHeight="1">
      <c r="A31" s="13">
        <f t="shared" si="9"/>
        <v>28</v>
      </c>
      <c r="B31" s="14" t="s">
        <v>5</v>
      </c>
      <c r="C31" s="15">
        <v>100</v>
      </c>
      <c r="D31" s="16" t="s">
        <v>3</v>
      </c>
      <c r="E31" s="15">
        <v>1</v>
      </c>
      <c r="F31" s="15">
        <v>30</v>
      </c>
      <c r="G31" s="15">
        <v>1.3</v>
      </c>
      <c r="H31" s="15">
        <f t="shared" si="0"/>
        <v>1.3</v>
      </c>
      <c r="I31" s="26">
        <v>0.1</v>
      </c>
      <c r="J31" s="17">
        <f t="shared" si="1"/>
        <v>3</v>
      </c>
      <c r="K31" s="17">
        <f t="shared" si="2"/>
        <v>30.774999999999999</v>
      </c>
      <c r="L31" s="17">
        <f t="shared" si="3"/>
        <v>36.93</v>
      </c>
      <c r="M31" s="17">
        <f t="shared" si="4"/>
        <v>31.631526579460058</v>
      </c>
      <c r="N31" s="18">
        <f t="shared" si="5"/>
        <v>0.85652657946005917</v>
      </c>
      <c r="O31" s="18">
        <f t="shared" si="6"/>
        <v>2.7831895352073412</v>
      </c>
      <c r="P31" s="18">
        <f t="shared" si="7"/>
        <v>4.1098237757647635E-3</v>
      </c>
      <c r="Q31" s="18">
        <f t="shared" si="8"/>
        <v>1.0278318953520733</v>
      </c>
      <c r="R31" s="2"/>
      <c r="S31" s="2"/>
      <c r="T31" s="2"/>
      <c r="U31" s="2"/>
      <c r="V31" s="2"/>
      <c r="W31" s="2"/>
    </row>
    <row r="32" spans="1:24" ht="18" customHeight="1" thickBot="1">
      <c r="A32" s="19">
        <f t="shared" si="9"/>
        <v>29</v>
      </c>
      <c r="B32" s="20" t="s">
        <v>18</v>
      </c>
      <c r="C32" s="21">
        <v>2</v>
      </c>
      <c r="D32" s="22" t="s">
        <v>9</v>
      </c>
      <c r="E32" s="21">
        <v>4</v>
      </c>
      <c r="F32" s="21">
        <v>10</v>
      </c>
      <c r="G32" s="21">
        <v>2</v>
      </c>
      <c r="H32" s="21">
        <f t="shared" si="0"/>
        <v>8</v>
      </c>
      <c r="I32" s="27">
        <v>0.45800000000000002</v>
      </c>
      <c r="J32" s="23">
        <f t="shared" si="1"/>
        <v>150</v>
      </c>
      <c r="K32" s="23">
        <f t="shared" si="2"/>
        <v>48.75</v>
      </c>
      <c r="L32" s="23">
        <f t="shared" si="3"/>
        <v>1.1700000000000002</v>
      </c>
      <c r="M32" s="23">
        <f t="shared" si="4"/>
        <v>61.841351424276979</v>
      </c>
      <c r="N32" s="24">
        <f t="shared" si="5"/>
        <v>13.091351424276979</v>
      </c>
      <c r="O32" s="24">
        <f t="shared" si="6"/>
        <v>26.854054203645084</v>
      </c>
      <c r="P32" s="24">
        <f t="shared" si="7"/>
        <v>1.2936327903176208E-2</v>
      </c>
      <c r="Q32" s="24">
        <f t="shared" si="8"/>
        <v>1.2685405420364508</v>
      </c>
      <c r="R32" s="2"/>
      <c r="S32" s="2"/>
      <c r="T32" s="2"/>
      <c r="U32" s="2"/>
      <c r="V32" s="2"/>
      <c r="W32" s="2"/>
    </row>
    <row r="35" spans="2:3">
      <c r="B35" s="25"/>
      <c r="C35" s="25"/>
    </row>
    <row r="36" spans="2:3">
      <c r="B36" s="25"/>
      <c r="C36" s="25"/>
    </row>
    <row r="37" spans="2:3">
      <c r="B37" s="25"/>
      <c r="C37" s="25"/>
    </row>
    <row r="38" spans="2:3">
      <c r="B38" s="25"/>
      <c r="C38" s="25"/>
    </row>
    <row r="39" spans="2:3">
      <c r="B39" s="25"/>
      <c r="C39" s="25"/>
    </row>
    <row r="40" spans="2:3">
      <c r="B40" s="25"/>
      <c r="C40" s="25"/>
    </row>
    <row r="41" spans="2:3">
      <c r="B41" s="25"/>
      <c r="C41" s="25"/>
    </row>
    <row r="42" spans="2:3">
      <c r="B42" s="25"/>
      <c r="C42" s="25"/>
    </row>
    <row r="43" spans="2:3">
      <c r="B43" s="25"/>
      <c r="C43" s="25"/>
    </row>
    <row r="44" spans="2:3">
      <c r="B44" s="25"/>
      <c r="C44" s="25"/>
    </row>
    <row r="45" spans="2:3">
      <c r="B45" s="25"/>
      <c r="C45" s="25"/>
    </row>
    <row r="46" spans="2:3">
      <c r="B46" s="25"/>
      <c r="C46" s="25"/>
    </row>
    <row r="47" spans="2:3">
      <c r="B47" s="25"/>
      <c r="C47" s="25"/>
    </row>
    <row r="48" spans="2:3">
      <c r="B48" s="25"/>
      <c r="C48" s="25"/>
    </row>
    <row r="49" spans="2:3">
      <c r="B49" s="25"/>
      <c r="C49" s="25"/>
    </row>
    <row r="50" spans="2:3">
      <c r="B50" s="25"/>
      <c r="C50" s="25"/>
    </row>
    <row r="51" spans="2:3">
      <c r="B51" s="25"/>
      <c r="C51" s="25"/>
    </row>
    <row r="52" spans="2:3">
      <c r="B52" s="25"/>
      <c r="C52" s="25"/>
    </row>
    <row r="53" spans="2:3">
      <c r="B53" s="25"/>
      <c r="C53" s="25"/>
    </row>
    <row r="54" spans="2:3">
      <c r="B54" s="25"/>
      <c r="C54" s="25"/>
    </row>
    <row r="55" spans="2:3">
      <c r="B55" s="25"/>
      <c r="C55" s="25"/>
    </row>
    <row r="56" spans="2:3">
      <c r="B56" s="25"/>
      <c r="C56" s="25"/>
    </row>
    <row r="60" spans="2:3" ht="15" customHeight="1">
      <c r="C60" s="16"/>
    </row>
  </sheetData>
  <sortState xmlns:xlrd2="http://schemas.microsoft.com/office/spreadsheetml/2017/richdata2" ref="A4:Q32">
    <sortCondition ref="B4:B32"/>
  </sortState>
  <mergeCells count="3">
    <mergeCell ref="A1:Q1"/>
    <mergeCell ref="D2:E2"/>
    <mergeCell ref="G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Fig4d. ASHRAE 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2025-10-02T10:44:08Z</dcterms:modified>
</cp:coreProperties>
</file>